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azar\Downloads\"/>
    </mc:Choice>
  </mc:AlternateContent>
  <xr:revisionPtr revIDLastSave="0" documentId="13_ncr:1_{E730124C-9A4F-4A48-84C0-80B869BA5B53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Pricing_PosturAI" sheetId="1" r:id="rId1"/>
    <sheet name="Comparatie_Competiti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2" i="2"/>
  <c r="G6" i="2"/>
  <c r="G5" i="2"/>
  <c r="G4" i="2"/>
  <c r="G3" i="2"/>
  <c r="G2" i="2"/>
  <c r="F3" i="2"/>
  <c r="F4" i="2"/>
  <c r="F5" i="2"/>
  <c r="F6" i="2"/>
  <c r="F2" i="2"/>
  <c r="B12" i="1"/>
  <c r="D2" i="1"/>
  <c r="F2" i="1" s="1"/>
  <c r="H2" i="1" s="1"/>
  <c r="D3" i="1"/>
  <c r="F3" i="1" s="1"/>
  <c r="H3" i="1" s="1"/>
  <c r="D4" i="1"/>
  <c r="F4" i="1" s="1"/>
  <c r="H4" i="1" s="1"/>
  <c r="D5" i="1"/>
  <c r="F5" i="1" s="1"/>
  <c r="H5" i="1" s="1"/>
  <c r="D6" i="1"/>
  <c r="F6" i="1" s="1"/>
  <c r="H6" i="1" s="1"/>
  <c r="B12" i="2"/>
  <c r="B11" i="2"/>
  <c r="B13" i="2" s="1"/>
  <c r="B10" i="2"/>
  <c r="I2" i="1" l="1"/>
  <c r="J2" i="1" s="1"/>
  <c r="I6" i="1"/>
  <c r="J6" i="1" s="1"/>
  <c r="I5" i="1"/>
  <c r="J5" i="1" s="1"/>
  <c r="I4" i="1"/>
  <c r="J4" i="1" s="1"/>
  <c r="I3" i="1"/>
  <c r="J3" i="1" s="1"/>
  <c r="B10" i="1"/>
  <c r="B13" i="1" l="1"/>
  <c r="B11" i="1"/>
  <c r="B14" i="1" s="1"/>
</calcChain>
</file>

<file path=xl/sharedStrings.xml><?xml version="1.0" encoding="utf-8"?>
<sst xmlns="http://schemas.openxmlformats.org/spreadsheetml/2006/main" count="41" uniqueCount="39">
  <si>
    <t>Plan</t>
  </si>
  <si>
    <t>Pret lunar (EUR)</t>
  </si>
  <si>
    <t>Cost livrare (EUR)</t>
  </si>
  <si>
    <t>Cost total client (EUR)</t>
  </si>
  <si>
    <t>Cost productie (EUR)</t>
  </si>
  <si>
    <t>Profit unitar (EUR)</t>
  </si>
  <si>
    <t>Nr clienti estimat</t>
  </si>
  <si>
    <t>Venit lunar (EUR)</t>
  </si>
  <si>
    <t>Marja (%)</t>
  </si>
  <si>
    <t>Recomandare</t>
  </si>
  <si>
    <t>Basic</t>
  </si>
  <si>
    <t>Smart</t>
  </si>
  <si>
    <t>Pro</t>
  </si>
  <si>
    <t>Team</t>
  </si>
  <si>
    <t>Enterprise</t>
  </si>
  <si>
    <t>Indicator</t>
  </si>
  <si>
    <t>Valoare (formula)</t>
  </si>
  <si>
    <t>Total venit lunar</t>
  </si>
  <si>
    <t>Marja medie</t>
  </si>
  <si>
    <t>Planuri cu marja &gt; 50%</t>
  </si>
  <si>
    <t>Evaluare marja medie</t>
  </si>
  <si>
    <t>Brand</t>
  </si>
  <si>
    <t>Pret estimat (EUR)</t>
  </si>
  <si>
    <t>Senzori (1-10)</t>
  </si>
  <si>
    <t>Suport dinamic (1-10)</t>
  </si>
  <si>
    <t>AI companion (1-10)</t>
  </si>
  <si>
    <t>Scor total</t>
  </si>
  <si>
    <t>Dif pret vs PosturAI</t>
  </si>
  <si>
    <t>Competitiv</t>
  </si>
  <si>
    <t>PosturAI</t>
  </si>
  <si>
    <t>HermanSense</t>
  </si>
  <si>
    <t>ErgoPulse</t>
  </si>
  <si>
    <t>FlexiChair Pro</t>
  </si>
  <si>
    <t>SmartSeat X</t>
  </si>
  <si>
    <t>Pret mediu competitie (fara PosturAI)</t>
  </si>
  <si>
    <t>Competitori mai ieftini</t>
  </si>
  <si>
    <t>Competitori cu scor &gt;= 24</t>
  </si>
  <si>
    <t>Concluzie avantaj</t>
  </si>
  <si>
    <t>Planuri optimizat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</si>
</sst>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3" fontId="0" fillId="0" borderId="0" xfId="0" applyNumberFormat="1"/>
    <xf numFmtId="10" fontId="0" fillId="0" borderId="0" xfId="0" applyNumberFormat="1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9"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numFmt numFmtId="0" formatCode="General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Venit lunar estimat pe plan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Pricing_PosturAI!$H$1</c:f>
              <c:strCache>
                <c:ptCount val="1"/>
                <c:pt idx="0">
                  <c:v>Venit lunar (EUR)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Pricing_PosturAI!$A$2:$A$6</c:f>
              <c:strCache>
                <c:ptCount val="5"/>
                <c:pt idx="0">
                  <c:v>Basic</c:v>
                </c:pt>
                <c:pt idx="1">
                  <c:v>Smart</c:v>
                </c:pt>
                <c:pt idx="2">
                  <c:v>Pro</c:v>
                </c:pt>
                <c:pt idx="3">
                  <c:v>Team</c:v>
                </c:pt>
                <c:pt idx="4">
                  <c:v>Enterprise</c:v>
                </c:pt>
              </c:strCache>
            </c:strRef>
          </c:cat>
          <c:val>
            <c:numRef>
              <c:f>Pricing_PosturAI!$H$2:$H$6</c:f>
              <c:numCache>
                <c:formatCode>General</c:formatCode>
                <c:ptCount val="5"/>
                <c:pt idx="0">
                  <c:v>3640</c:v>
                </c:pt>
                <c:pt idx="1">
                  <c:v>4940</c:v>
                </c:pt>
                <c:pt idx="2">
                  <c:v>5940</c:v>
                </c:pt>
                <c:pt idx="3">
                  <c:v>5360</c:v>
                </c:pt>
                <c:pt idx="4">
                  <c:v>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3F-4B85-BA5E-936D825FB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Plan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EUR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Scor functional pe brand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Comparatie_Competitie!$F$1</c:f>
              <c:strCache>
                <c:ptCount val="1"/>
                <c:pt idx="0">
                  <c:v>Scor total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Comparatie_Competitie!$A$2:$A$6</c:f>
              <c:strCache>
                <c:ptCount val="5"/>
                <c:pt idx="0">
                  <c:v>PosturAI</c:v>
                </c:pt>
                <c:pt idx="1">
                  <c:v>HermanSense</c:v>
                </c:pt>
                <c:pt idx="2">
                  <c:v>ErgoPulse</c:v>
                </c:pt>
                <c:pt idx="3">
                  <c:v>FlexiChair Pro</c:v>
                </c:pt>
                <c:pt idx="4">
                  <c:v>SmartSeat X</c:v>
                </c:pt>
              </c:strCache>
            </c:strRef>
          </c:cat>
          <c:val>
            <c:numRef>
              <c:f>Comparatie_Competitie!$F$2:$F$6</c:f>
              <c:numCache>
                <c:formatCode>General</c:formatCode>
                <c:ptCount val="5"/>
                <c:pt idx="0">
                  <c:v>29</c:v>
                </c:pt>
                <c:pt idx="1">
                  <c:v>20</c:v>
                </c:pt>
                <c:pt idx="2">
                  <c:v>21</c:v>
                </c:pt>
                <c:pt idx="3">
                  <c:v>15</c:v>
                </c:pt>
                <c:pt idx="4">
                  <c:v>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6E-49DF-A30B-F5985594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Brand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</xdr:row>
      <xdr:rowOff>0</xdr:rowOff>
    </xdr:from>
    <xdr:ext cx="468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468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Pricing" displayName="TabelaPricing" ref="A1:J6">
  <autoFilter ref="A1:J6" xr:uid="{00000000-0009-0000-0100-000001000000}"/>
  <tableColumns count="10">
    <tableColumn id="1" xr3:uid="{00000000-0010-0000-0000-000001000000}" name="Plan"/>
    <tableColumn id="2" xr3:uid="{00000000-0010-0000-0000-000002000000}" name="Pret lunar (EUR)"/>
    <tableColumn id="3" xr3:uid="{00000000-0010-0000-0000-000003000000}" name="Cost livrare (EUR)"/>
    <tableColumn id="4" xr3:uid="{00000000-0010-0000-0000-000004000000}" name="Cost total client (EUR)" dataDxfId="8">
      <calculatedColumnFormula>SUM(TabelaPricing[[#This Row],[Pret lunar (EUR)]:[Cost livrare (EUR)]])</calculatedColumnFormula>
    </tableColumn>
    <tableColumn id="5" xr3:uid="{00000000-0010-0000-0000-000005000000}" name="Cost productie (EUR)"/>
    <tableColumn id="6" xr3:uid="{00000000-0010-0000-0000-000006000000}" name="Profit unitar (EUR)" dataDxfId="7">
      <calculatedColumnFormula>TabelaPricing[[#This Row],[Cost total client (EUR)]]-TabelaPricing[[#This Row],[Cost productie (EUR)]]</calculatedColumnFormula>
    </tableColumn>
    <tableColumn id="7" xr3:uid="{00000000-0010-0000-0000-000007000000}" name="Nr clienti estimat"/>
    <tableColumn id="8" xr3:uid="{00000000-0010-0000-0000-000008000000}" name="Venit lunar (EUR)" dataDxfId="6">
      <calculatedColumnFormula>TabelaPricing[[#This Row],[Profit unitar (EUR)]]*TabelaPricing[[#This Row],[Nr clienti estimat]]</calculatedColumnFormula>
    </tableColumn>
    <tableColumn id="9" xr3:uid="{00000000-0010-0000-0000-000009000000}" name="Marja (%)" dataDxfId="5">
      <calculatedColumnFormula>TabelaPricing[[#This Row],[Profit unitar (EUR)]]/TabelaPricing[[#This Row],[Cost total client (EUR)]]</calculatedColumnFormula>
    </tableColumn>
    <tableColumn id="10" xr3:uid="{00000000-0010-0000-0000-00000A000000}" name="Recomandare" dataDxfId="4">
      <calculatedColumnFormula>IF(I2&gt;0.5, "Optimizat", "De lucru")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Competitie" displayName="TabelaCompetitie" ref="A1:H6">
  <autoFilter ref="A1:H6" xr:uid="{00000000-0009-0000-0100-000002000000}"/>
  <tableColumns count="8">
    <tableColumn id="1" xr3:uid="{00000000-0010-0000-0100-000001000000}" name="Brand"/>
    <tableColumn id="2" xr3:uid="{00000000-0010-0000-0100-000002000000}" name="Pret estimat (EUR)"/>
    <tableColumn id="3" xr3:uid="{00000000-0010-0000-0100-000003000000}" name="Senzori (1-10)"/>
    <tableColumn id="4" xr3:uid="{00000000-0010-0000-0100-000004000000}" name="Suport dinamic (1-10)"/>
    <tableColumn id="5" xr3:uid="{00000000-0010-0000-0100-000005000000}" name="AI companion (1-10)"/>
    <tableColumn id="6" xr3:uid="{00000000-0010-0000-0100-000006000000}" name="Scor total">
      <calculatedColumnFormula>SUM(TabelaCompetitie[[#This Row],[Senzori (1-10)]:[AI companion (1-10)]])</calculatedColumnFormula>
    </tableColumn>
    <tableColumn id="7" xr3:uid="{00000000-0010-0000-0100-000007000000}" name="Dif pret vs PosturAI"/>
    <tableColumn id="8" xr3:uid="{00000000-0010-0000-0100-000008000000}" name="Competitiv">
      <calculatedColumnFormula>IF(G2&lt;0, "DA", "NU")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opLeftCell="B1" zoomScale="88" zoomScaleNormal="170" workbookViewId="0">
      <selection activeCell="G14" sqref="G14"/>
    </sheetView>
  </sheetViews>
  <sheetFormatPr defaultRowHeight="14.25" x14ac:dyDescent="0.45"/>
  <cols>
    <col min="1" max="1" width="19.73046875" customWidth="1"/>
    <col min="2" max="3" width="16" customWidth="1"/>
    <col min="4" max="4" width="20" customWidth="1"/>
    <col min="5" max="5" width="18" customWidth="1"/>
    <col min="6" max="6" width="17" customWidth="1"/>
    <col min="7" max="8" width="18" customWidth="1"/>
    <col min="9" max="9" width="12" customWidth="1"/>
    <col min="10" max="10" width="15" customWidth="1"/>
    <col min="12" max="12" width="36" customWidth="1"/>
  </cols>
  <sheetData>
    <row r="1" spans="1:10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5">
      <c r="A2" t="s">
        <v>10</v>
      </c>
      <c r="B2" s="2">
        <v>29</v>
      </c>
      <c r="C2" s="2">
        <v>3</v>
      </c>
      <c r="D2" s="2">
        <f>SUM(TabelaPricing[[#This Row],[Pret lunar (EUR)]:[Cost livrare (EUR)]])</f>
        <v>32</v>
      </c>
      <c r="E2" s="2">
        <v>18</v>
      </c>
      <c r="F2" s="2">
        <f>TabelaPricing[[#This Row],[Cost total client (EUR)]]-TabelaPricing[[#This Row],[Cost productie (EUR)]]</f>
        <v>14</v>
      </c>
      <c r="G2" s="2">
        <v>260</v>
      </c>
      <c r="H2" s="2">
        <f>TabelaPricing[[#This Row],[Profit unitar (EUR)]]*TabelaPricing[[#This Row],[Nr clienti estimat]]</f>
        <v>3640</v>
      </c>
      <c r="I2" s="3">
        <f>TabelaPricing[[#This Row],[Profit unitar (EUR)]]/TabelaPricing[[#This Row],[Cost total client (EUR)]]</f>
        <v>0.4375</v>
      </c>
      <c r="J2" t="str">
        <f t="shared" ref="J2:J6" si="0">IF(I2&gt;0.5, "Optimizat", "De lucru")</f>
        <v>De lucru</v>
      </c>
    </row>
    <row r="3" spans="1:10" x14ac:dyDescent="0.45">
      <c r="A3" t="s">
        <v>11</v>
      </c>
      <c r="B3" s="2">
        <v>49</v>
      </c>
      <c r="C3" s="2">
        <v>4</v>
      </c>
      <c r="D3" s="2">
        <f>SUM(TabelaPricing[[#This Row],[Pret lunar (EUR)]:[Cost livrare (EUR)]])</f>
        <v>53</v>
      </c>
      <c r="E3" s="2">
        <v>27</v>
      </c>
      <c r="F3" s="2">
        <f>TabelaPricing[[#This Row],[Cost total client (EUR)]]-TabelaPricing[[#This Row],[Cost productie (EUR)]]</f>
        <v>26</v>
      </c>
      <c r="G3" s="2">
        <v>190</v>
      </c>
      <c r="H3" s="2">
        <f>TabelaPricing[[#This Row],[Profit unitar (EUR)]]*TabelaPricing[[#This Row],[Nr clienti estimat]]</f>
        <v>4940</v>
      </c>
      <c r="I3" s="3">
        <f>TabelaPricing[[#This Row],[Profit unitar (EUR)]]/TabelaPricing[[#This Row],[Cost total client (EUR)]]</f>
        <v>0.49056603773584906</v>
      </c>
      <c r="J3" t="str">
        <f t="shared" si="0"/>
        <v>De lucru</v>
      </c>
    </row>
    <row r="4" spans="1:10" x14ac:dyDescent="0.45">
      <c r="A4" t="s">
        <v>12</v>
      </c>
      <c r="B4" s="2">
        <v>79</v>
      </c>
      <c r="C4" s="2">
        <v>5</v>
      </c>
      <c r="D4" s="2">
        <f>SUM(TabelaPricing[[#This Row],[Pret lunar (EUR)]:[Cost livrare (EUR)]])</f>
        <v>84</v>
      </c>
      <c r="E4" s="2">
        <v>40</v>
      </c>
      <c r="F4" s="2">
        <f>TabelaPricing[[#This Row],[Cost total client (EUR)]]-TabelaPricing[[#This Row],[Cost productie (EUR)]]</f>
        <v>44</v>
      </c>
      <c r="G4" s="2">
        <v>135</v>
      </c>
      <c r="H4" s="2">
        <f>TabelaPricing[[#This Row],[Profit unitar (EUR)]]*TabelaPricing[[#This Row],[Nr clienti estimat]]</f>
        <v>5940</v>
      </c>
      <c r="I4" s="3">
        <f>TabelaPricing[[#This Row],[Profit unitar (EUR)]]/TabelaPricing[[#This Row],[Cost total client (EUR)]]</f>
        <v>0.52380952380952384</v>
      </c>
      <c r="J4" t="str">
        <f t="shared" si="0"/>
        <v>Optimizat</v>
      </c>
    </row>
    <row r="5" spans="1:10" x14ac:dyDescent="0.45">
      <c r="A5" t="s">
        <v>13</v>
      </c>
      <c r="B5" s="2">
        <v>119</v>
      </c>
      <c r="C5" s="2">
        <v>6</v>
      </c>
      <c r="D5" s="2">
        <f>SUM(TabelaPricing[[#This Row],[Pret lunar (EUR)]:[Cost livrare (EUR)]])</f>
        <v>125</v>
      </c>
      <c r="E5" s="2">
        <v>58</v>
      </c>
      <c r="F5" s="2">
        <f>TabelaPricing[[#This Row],[Cost total client (EUR)]]-TabelaPricing[[#This Row],[Cost productie (EUR)]]</f>
        <v>67</v>
      </c>
      <c r="G5" s="2">
        <v>80</v>
      </c>
      <c r="H5" s="2">
        <f>TabelaPricing[[#This Row],[Profit unitar (EUR)]]*TabelaPricing[[#This Row],[Nr clienti estimat]]</f>
        <v>5360</v>
      </c>
      <c r="I5" s="3">
        <f>TabelaPricing[[#This Row],[Profit unitar (EUR)]]/TabelaPricing[[#This Row],[Cost total client (EUR)]]</f>
        <v>0.53600000000000003</v>
      </c>
      <c r="J5" t="str">
        <f t="shared" si="0"/>
        <v>Optimizat</v>
      </c>
    </row>
    <row r="6" spans="1:10" x14ac:dyDescent="0.45">
      <c r="A6" t="s">
        <v>14</v>
      </c>
      <c r="B6" s="2">
        <v>179</v>
      </c>
      <c r="C6" s="2">
        <v>9</v>
      </c>
      <c r="D6" s="2">
        <f>SUM(TabelaPricing[[#This Row],[Pret lunar (EUR)]:[Cost livrare (EUR)]])</f>
        <v>188</v>
      </c>
      <c r="E6" s="2">
        <v>85</v>
      </c>
      <c r="F6" s="2">
        <f>TabelaPricing[[#This Row],[Cost total client (EUR)]]-TabelaPricing[[#This Row],[Cost productie (EUR)]]</f>
        <v>103</v>
      </c>
      <c r="G6" s="2">
        <v>44</v>
      </c>
      <c r="H6" s="2">
        <f>TabelaPricing[[#This Row],[Profit unitar (EUR)]]*TabelaPricing[[#This Row],[Nr clienti estimat]]</f>
        <v>4532</v>
      </c>
      <c r="I6" s="3">
        <f>TabelaPricing[[#This Row],[Profit unitar (EUR)]]/TabelaPricing[[#This Row],[Cost total client (EUR)]]</f>
        <v>0.5478723404255319</v>
      </c>
      <c r="J6" t="str">
        <f t="shared" si="0"/>
        <v>Optimizat</v>
      </c>
    </row>
    <row r="9" spans="1:10" x14ac:dyDescent="0.45">
      <c r="A9" s="1" t="s">
        <v>15</v>
      </c>
      <c r="B9" s="1" t="s">
        <v>16</v>
      </c>
    </row>
    <row r="10" spans="1:10" x14ac:dyDescent="0.45">
      <c r="A10" t="s">
        <v>17</v>
      </c>
      <c r="B10" s="4">
        <f>SUM(H2:H6)</f>
        <v>24412</v>
      </c>
    </row>
    <row r="11" spans="1:10" x14ac:dyDescent="0.45">
      <c r="A11" t="s">
        <v>18</v>
      </c>
      <c r="B11" s="5">
        <f>AVERAGE(I2:I6)</f>
        <v>0.50714958039418101</v>
      </c>
    </row>
    <row r="12" spans="1:10" x14ac:dyDescent="0.45">
      <c r="A12" t="s">
        <v>38</v>
      </c>
      <c r="B12" s="6">
        <f>COUNTIF(J2:J6,"Optimizat")</f>
        <v>3</v>
      </c>
    </row>
    <row r="13" spans="1:10" x14ac:dyDescent="0.45">
      <c r="A13" t="s">
        <v>19</v>
      </c>
      <c r="B13" s="6">
        <f>COUNTIF(I2:I6,"&gt;0.5")</f>
        <v>3</v>
      </c>
    </row>
    <row r="14" spans="1:10" x14ac:dyDescent="0.45">
      <c r="A14" t="s">
        <v>20</v>
      </c>
      <c r="B14" t="str">
        <f>IF(B11&gt;=0.5,"Marja buna","Marja de optimizat")</f>
        <v>Marja buna</v>
      </c>
    </row>
  </sheetData>
  <conditionalFormatting sqref="F2:F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">
      <colorScale>
        <cfvo type="min"/>
        <cfvo type="max"/>
        <color rgb="FFF8696B"/>
        <color rgb="FF63BE7B"/>
      </colorScale>
    </cfRule>
  </conditionalFormatting>
  <conditionalFormatting sqref="I2:I6">
    <cfRule type="cellIs" dxfId="3" priority="3" stopIfTrue="1" operator="greaterThanOrEqual">
      <formula>0.5</formula>
    </cfRule>
    <cfRule type="cellIs" dxfId="2" priority="4" stopIfTrue="1" operator="lessThan">
      <formula>0.45</formula>
    </cfRule>
  </conditionalFormatting>
  <pageMargins left="0.75" right="0.75" top="1" bottom="1" header="0.5" footer="0.5"/>
  <ignoredErrors>
    <ignoredError sqref="B11 B14" evalError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tabSelected="1" workbookViewId="0">
      <selection activeCell="D9" sqref="D9"/>
    </sheetView>
  </sheetViews>
  <sheetFormatPr defaultRowHeight="14.25" x14ac:dyDescent="0.45"/>
  <cols>
    <col min="1" max="1" width="18" customWidth="1"/>
    <col min="2" max="2" width="20" customWidth="1"/>
    <col min="3" max="3" width="14" customWidth="1"/>
    <col min="4" max="4" width="20" customWidth="1"/>
    <col min="5" max="5" width="18" customWidth="1"/>
    <col min="6" max="6" width="12" customWidth="1"/>
    <col min="7" max="7" width="18" customWidth="1"/>
    <col min="8" max="8" width="12" customWidth="1"/>
    <col min="10" max="10" width="35" customWidth="1"/>
  </cols>
  <sheetData>
    <row r="1" spans="1:8" x14ac:dyDescent="0.45">
      <c r="A1" s="1" t="s">
        <v>21</v>
      </c>
      <c r="B1" s="1" t="s">
        <v>22</v>
      </c>
      <c r="C1" s="1" t="s">
        <v>23</v>
      </c>
      <c r="D1" s="1" t="s">
        <v>24</v>
      </c>
      <c r="E1" s="1" t="s">
        <v>25</v>
      </c>
      <c r="F1" s="1" t="s">
        <v>26</v>
      </c>
      <c r="G1" s="1" t="s">
        <v>27</v>
      </c>
      <c r="H1" s="1" t="s">
        <v>28</v>
      </c>
    </row>
    <row r="2" spans="1:8" x14ac:dyDescent="0.45">
      <c r="A2" t="s">
        <v>29</v>
      </c>
      <c r="B2" s="2">
        <v>79</v>
      </c>
      <c r="C2" s="2">
        <v>10</v>
      </c>
      <c r="D2" s="2">
        <v>10</v>
      </c>
      <c r="E2" s="2">
        <v>9</v>
      </c>
      <c r="F2" s="2">
        <f>SUM(TabelaCompetitie[[#This Row],[Senzori (1-10)]:[AI companion (1-10)]])</f>
        <v>29</v>
      </c>
      <c r="G2" s="2">
        <f>B2-B2</f>
        <v>0</v>
      </c>
      <c r="H2" t="str">
        <f>IF(G2&lt;0, "DA", "NU")</f>
        <v>NU</v>
      </c>
    </row>
    <row r="3" spans="1:8" x14ac:dyDescent="0.45">
      <c r="A3" t="s">
        <v>30</v>
      </c>
      <c r="B3" s="2">
        <v>129</v>
      </c>
      <c r="C3" s="2">
        <v>7</v>
      </c>
      <c r="D3" s="2">
        <v>8</v>
      </c>
      <c r="E3" s="2">
        <v>5</v>
      </c>
      <c r="F3" s="2">
        <f>SUM(TabelaCompetitie[[#This Row],[Senzori (1-10)]:[AI companion (1-10)]])</f>
        <v>20</v>
      </c>
      <c r="G3" s="2">
        <f>B3-B2</f>
        <v>50</v>
      </c>
      <c r="H3" t="str">
        <f t="shared" ref="H3:H6" si="0">IF(G3&lt;0, "DA", "NU")</f>
        <v>NU</v>
      </c>
    </row>
    <row r="4" spans="1:8" x14ac:dyDescent="0.45">
      <c r="A4" t="s">
        <v>31</v>
      </c>
      <c r="B4" s="2">
        <v>99</v>
      </c>
      <c r="C4" s="2">
        <v>8</v>
      </c>
      <c r="D4" s="2">
        <v>7</v>
      </c>
      <c r="E4" s="2">
        <v>6</v>
      </c>
      <c r="F4" s="2">
        <f>SUM(TabelaCompetitie[[#This Row],[Senzori (1-10)]:[AI companion (1-10)]])</f>
        <v>21</v>
      </c>
      <c r="G4" s="2">
        <f>B4-B2</f>
        <v>20</v>
      </c>
      <c r="H4" t="str">
        <f t="shared" si="0"/>
        <v>NU</v>
      </c>
    </row>
    <row r="5" spans="1:8" x14ac:dyDescent="0.45">
      <c r="A5" t="s">
        <v>32</v>
      </c>
      <c r="B5" s="2">
        <v>69</v>
      </c>
      <c r="C5" s="2">
        <v>5</v>
      </c>
      <c r="D5" s="2">
        <v>6</v>
      </c>
      <c r="E5" s="2">
        <v>4</v>
      </c>
      <c r="F5" s="2">
        <f>SUM(TabelaCompetitie[[#This Row],[Senzori (1-10)]:[AI companion (1-10)]])</f>
        <v>15</v>
      </c>
      <c r="G5" s="2">
        <f>B5-B2</f>
        <v>-10</v>
      </c>
      <c r="H5" t="str">
        <f t="shared" si="0"/>
        <v>DA</v>
      </c>
    </row>
    <row r="6" spans="1:8" x14ac:dyDescent="0.45">
      <c r="A6" t="s">
        <v>33</v>
      </c>
      <c r="B6" s="2">
        <v>89</v>
      </c>
      <c r="C6" s="2">
        <v>6</v>
      </c>
      <c r="D6" s="2">
        <v>7</v>
      </c>
      <c r="E6" s="2">
        <v>7</v>
      </c>
      <c r="F6" s="2">
        <f>SUM(TabelaCompetitie[[#This Row],[Senzori (1-10)]:[AI companion (1-10)]])</f>
        <v>20</v>
      </c>
      <c r="G6" s="2">
        <f>B6-B2</f>
        <v>10</v>
      </c>
      <c r="H6" t="str">
        <f t="shared" si="0"/>
        <v>NU</v>
      </c>
    </row>
    <row r="9" spans="1:8" x14ac:dyDescent="0.45">
      <c r="A9" s="1" t="s">
        <v>15</v>
      </c>
      <c r="B9" s="1" t="s">
        <v>16</v>
      </c>
    </row>
    <row r="10" spans="1:8" x14ac:dyDescent="0.45">
      <c r="A10" t="s">
        <v>34</v>
      </c>
      <c r="B10" s="7">
        <f>AVERAGE(B3:B6)</f>
        <v>96.5</v>
      </c>
    </row>
    <row r="11" spans="1:8" x14ac:dyDescent="0.45">
      <c r="A11" t="s">
        <v>35</v>
      </c>
      <c r="B11" s="6">
        <f>COUNTIF(G3:G6,"&lt;0")</f>
        <v>1</v>
      </c>
    </row>
    <row r="12" spans="1:8" x14ac:dyDescent="0.45">
      <c r="A12" t="s">
        <v>36</v>
      </c>
      <c r="B12" s="6">
        <f>COUNTIF(H3:H6,"DA")</f>
        <v>1</v>
      </c>
    </row>
    <row r="13" spans="1:8" x14ac:dyDescent="0.45">
      <c r="A13" t="s">
        <v>37</v>
      </c>
      <c r="B13" t="str">
        <f>IF(B11&lt;=1,"Avantaj puternic","Avantaj moderat")</f>
        <v>Avantaj puternic</v>
      </c>
    </row>
  </sheetData>
  <conditionalFormatting sqref="F2:F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8696B"/>
        <color rgb="FF63BE7B"/>
      </colorScale>
    </cfRule>
  </conditionalFormatting>
  <conditionalFormatting sqref="G2:G6">
    <cfRule type="cellIs" dxfId="1" priority="3" stopIfTrue="1" operator="lessThan">
      <formula>0</formula>
    </cfRule>
    <cfRule type="cellIs" dxfId="0" priority="4" stopIfTrue="1" operator="greaterThan">
      <formula>0</formula>
    </cfRule>
  </conditionalFormatting>
  <pageMargins left="0.75" right="0.75" top="1" bottom="1" header="0.5" footer="0.5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Pricing_PosturAI</vt:lpstr>
      <vt:lpstr>Comparatie_Competitie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bylazar.com</dc:creator>
  <cp:lastModifiedBy>Dasi Dasi</cp:lastModifiedBy>
  <dcterms:created xsi:type="dcterms:W3CDTF">2026-04-23T06:45:21Z</dcterms:created>
  <dcterms:modified xsi:type="dcterms:W3CDTF">2026-04-23T10:01:03Z</dcterms:modified>
</cp:coreProperties>
</file>